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8545" windowHeight="11760" tabRatio="500"/>
  </bookViews>
  <sheets>
    <sheet name="원가계산서" sheetId="6" r:id="rId1"/>
    <sheet name="공종별내역서" sheetId="2" r:id="rId2"/>
  </sheets>
  <definedNames>
    <definedName name="_xlnm.Print_Area" localSheetId="1">공종별내역서!$A$2:$M$17</definedName>
    <definedName name="_xlnm.Print_Titles" localSheetId="1">공종별내역서!$2:$4</definedName>
    <definedName name="_xlnm.Print_Titles" localSheetId="0">원가계산서!$1:$3</definedName>
  </definedNames>
  <calcPr calcId="144525" iterate="1"/>
</workbook>
</file>

<file path=xl/calcChain.xml><?xml version="1.0" encoding="utf-8"?>
<calcChain xmlns="http://schemas.openxmlformats.org/spreadsheetml/2006/main">
  <c r="L12" i="2" l="1"/>
  <c r="F11" i="2"/>
  <c r="H11" i="2"/>
  <c r="H10" i="2"/>
  <c r="J10" i="2"/>
  <c r="H14" i="2" l="1"/>
  <c r="L14" i="2" s="1"/>
  <c r="H15" i="2"/>
  <c r="L15" i="2" s="1"/>
  <c r="H16" i="2"/>
  <c r="L16" i="2" s="1"/>
  <c r="A2" i="2" l="1"/>
  <c r="J8" i="2" l="1"/>
  <c r="H8" i="2"/>
  <c r="J6" i="2"/>
  <c r="H6" i="2"/>
  <c r="F6" i="2"/>
  <c r="L6" i="2" l="1"/>
  <c r="H9" i="2"/>
  <c r="H7" i="2"/>
  <c r="K6" i="2"/>
  <c r="H17" i="2" l="1"/>
  <c r="E8" i="6" l="1"/>
  <c r="I11" i="2"/>
  <c r="J11" i="2" s="1"/>
  <c r="L11" i="2" s="1"/>
  <c r="E9" i="6"/>
  <c r="E10" i="6" s="1"/>
  <c r="E13" i="6" l="1"/>
  <c r="E12" i="6"/>
  <c r="F7" i="2"/>
  <c r="J7" i="2" l="1"/>
  <c r="K7" i="2"/>
  <c r="F9" i="2" l="1"/>
  <c r="L7" i="2"/>
  <c r="F8" i="2" l="1"/>
  <c r="K8" i="2"/>
  <c r="L8" i="2" l="1"/>
  <c r="J9" i="2" l="1"/>
  <c r="K9" i="2"/>
  <c r="J17" i="2" l="1"/>
  <c r="E11" i="6" s="1"/>
  <c r="L9" i="2"/>
  <c r="F10" i="2" l="1"/>
  <c r="F17" i="2" l="1"/>
  <c r="E4" i="6" s="1"/>
  <c r="E7" i="6" s="1"/>
  <c r="L10" i="2"/>
  <c r="L17" i="2"/>
  <c r="E14" i="6" l="1"/>
  <c r="E15" i="6" s="1"/>
  <c r="E16" i="6" l="1"/>
  <c r="E17" i="6" l="1"/>
  <c r="E18" i="6" s="1"/>
  <c r="E19" i="6" l="1"/>
  <c r="E20" i="6" l="1"/>
  <c r="E21" i="6" s="1"/>
  <c r="E22" i="6" s="1"/>
  <c r="F2" i="6" s="1"/>
</calcChain>
</file>

<file path=xl/sharedStrings.xml><?xml version="1.0" encoding="utf-8"?>
<sst xmlns="http://schemas.openxmlformats.org/spreadsheetml/2006/main" count="209" uniqueCount="133">
  <si>
    <t>F</t>
  </si>
  <si>
    <t>A3</t>
  </si>
  <si>
    <t>BS</t>
  </si>
  <si>
    <t>A2</t>
  </si>
  <si>
    <t>B1</t>
  </si>
  <si>
    <t>B2</t>
  </si>
  <si>
    <t>AS</t>
  </si>
  <si>
    <t>T</t>
  </si>
  <si>
    <t>A1</t>
  </si>
  <si>
    <t>C4</t>
  </si>
  <si>
    <t>C2</t>
  </si>
  <si>
    <t>적용율</t>
  </si>
  <si>
    <t>S1</t>
  </si>
  <si>
    <t>CS</t>
  </si>
  <si>
    <t>D9</t>
  </si>
  <si>
    <t>01</t>
  </si>
  <si>
    <t>S2</t>
  </si>
  <si>
    <t>변수</t>
  </si>
  <si>
    <t>CG</t>
  </si>
  <si>
    <t>일위</t>
  </si>
  <si>
    <t>D1</t>
  </si>
  <si>
    <t>DH</t>
  </si>
  <si>
    <t>자재</t>
  </si>
  <si>
    <t/>
  </si>
  <si>
    <t>단위</t>
  </si>
  <si>
    <t>D2</t>
  </si>
  <si>
    <t>C5</t>
  </si>
  <si>
    <t>DB</t>
  </si>
  <si>
    <t>수량</t>
  </si>
  <si>
    <t>단산</t>
  </si>
  <si>
    <t>설정</t>
  </si>
  <si>
    <t>5C45F678945167094771720D90E8D8AC78FE07</t>
  </si>
  <si>
    <t>(노무비+경비+일반관리비) * 15%</t>
  </si>
  <si>
    <t>경      비</t>
  </si>
  <si>
    <t>합      계</t>
  </si>
  <si>
    <t>품      명</t>
  </si>
  <si>
    <t>규      격</t>
  </si>
  <si>
    <t>[ 합           계 ]</t>
  </si>
  <si>
    <t>(재료비+노무비) * 5.8%</t>
  </si>
  <si>
    <t>경              비</t>
  </si>
  <si>
    <t>[ 소          계 ]</t>
  </si>
  <si>
    <t>구        성        비</t>
  </si>
  <si>
    <t>순   공   사   원   가</t>
  </si>
  <si>
    <t>015C45F678945167094771720D90E8D8AC78FE07</t>
  </si>
  <si>
    <t>노  무  비</t>
  </si>
  <si>
    <t>공종구분</t>
  </si>
  <si>
    <t>공종레벨</t>
  </si>
  <si>
    <t>JUK5</t>
  </si>
  <si>
    <t>JUK1</t>
  </si>
  <si>
    <t>JUK4</t>
  </si>
  <si>
    <t>JUK8</t>
  </si>
  <si>
    <t>JUK13</t>
  </si>
  <si>
    <t>JUK2</t>
  </si>
  <si>
    <t>JUK17</t>
  </si>
  <si>
    <t>손료적용</t>
  </si>
  <si>
    <t>JUK11</t>
  </si>
  <si>
    <t>JUK18</t>
  </si>
  <si>
    <t>공종코드</t>
  </si>
  <si>
    <t>JUK3</t>
  </si>
  <si>
    <t>TOTAL</t>
  </si>
  <si>
    <t>품목코드</t>
  </si>
  <si>
    <t>단  가</t>
  </si>
  <si>
    <t>금  액</t>
  </si>
  <si>
    <t>재  료  비</t>
  </si>
  <si>
    <t>비  고</t>
  </si>
  <si>
    <t>손료저장</t>
  </si>
  <si>
    <t>직접노무비 * 12.2%</t>
  </si>
  <si>
    <t>간  접  재  료  비</t>
  </si>
  <si>
    <t>산  재  보  험  료</t>
  </si>
  <si>
    <t>직  접  재  료  비</t>
  </si>
  <si>
    <t>직  접  노  무  비</t>
  </si>
  <si>
    <t>고  용  보  험  료</t>
  </si>
  <si>
    <t>공 사 원 가 계 산 서</t>
  </si>
  <si>
    <t>간  접  노  무  비</t>
  </si>
  <si>
    <t>일  반  관  리  비</t>
  </si>
  <si>
    <t>부  가  가  치  세</t>
  </si>
  <si>
    <t>기   타    경   비</t>
  </si>
  <si>
    <t>노   무   비</t>
  </si>
  <si>
    <t>노무비 * 1.01%</t>
  </si>
  <si>
    <t>작업설, 부산물(△)</t>
  </si>
  <si>
    <t>재   료   비</t>
  </si>
  <si>
    <t>경        비</t>
  </si>
  <si>
    <t>금      액</t>
  </si>
  <si>
    <t>비        목</t>
  </si>
  <si>
    <t>노무비 * 3.7%</t>
  </si>
  <si>
    <t xml:space="preserve">        계</t>
  </si>
  <si>
    <t>비      고</t>
  </si>
  <si>
    <t>공급가액 * 10%</t>
  </si>
  <si>
    <t>계 * 6%</t>
  </si>
  <si>
    <t>JUK12</t>
  </si>
  <si>
    <t>JUK16</t>
  </si>
  <si>
    <t>JUK9</t>
  </si>
  <si>
    <t>JUK7</t>
  </si>
  <si>
    <t>JUK15</t>
  </si>
  <si>
    <t>JUK10</t>
  </si>
  <si>
    <t>JUK14</t>
  </si>
  <si>
    <t>JUK20</t>
  </si>
  <si>
    <t>JUK19</t>
  </si>
  <si>
    <t>JUK6</t>
  </si>
  <si>
    <t>자재구분</t>
  </si>
  <si>
    <t>공종+자재</t>
  </si>
  <si>
    <t>고유번호</t>
  </si>
  <si>
    <t>015B1066E05D816DA5077028AE401760</t>
  </si>
  <si>
    <t>015B104692AC9166D21377BC09B03E2F</t>
  </si>
  <si>
    <t>015B104692AC9166D21377BC09B03B5B</t>
  </si>
  <si>
    <t>5B1066E05D816DA5077028AE401760</t>
  </si>
  <si>
    <t>5B104692AC9166D21377BC09B03B5B</t>
  </si>
  <si>
    <t>5B104692AC9166D21377BC09B03E2F</t>
  </si>
  <si>
    <t>도       급       액</t>
    <phoneticPr fontId="1" type="noConversion"/>
  </si>
  <si>
    <t>공    급    가   액</t>
    <phoneticPr fontId="1" type="noConversion"/>
  </si>
  <si>
    <t>총    공   사    비</t>
    <phoneticPr fontId="1" type="noConversion"/>
  </si>
  <si>
    <t>이                 윤</t>
    <phoneticPr fontId="1" type="noConversion"/>
  </si>
  <si>
    <t>공 종 별 내 역 서</t>
    <phoneticPr fontId="1" type="noConversion"/>
  </si>
  <si>
    <t>공사명 : 서광주우체국 화물용 승강기 보수 공사</t>
    <phoneticPr fontId="1" type="noConversion"/>
  </si>
  <si>
    <t>LY2N AC220V</t>
    <phoneticPr fontId="1" type="noConversion"/>
  </si>
  <si>
    <t>Mini Relay</t>
    <phoneticPr fontId="1" type="noConversion"/>
  </si>
  <si>
    <t>개</t>
    <phoneticPr fontId="1" type="noConversion"/>
  </si>
  <si>
    <t>GMC-100 100~200V 2A2B</t>
    <phoneticPr fontId="1" type="noConversion"/>
  </si>
  <si>
    <t>GMC(D)-32(220V, 25A)</t>
    <phoneticPr fontId="1" type="noConversion"/>
  </si>
  <si>
    <t>Hydraulic Rando Oil</t>
    <phoneticPr fontId="1" type="noConversion"/>
  </si>
  <si>
    <t>RD HD #46 20L</t>
    <phoneticPr fontId="1" type="noConversion"/>
  </si>
  <si>
    <t>Magnetic Contactor</t>
    <phoneticPr fontId="1" type="noConversion"/>
  </si>
  <si>
    <t>계장공</t>
    <phoneticPr fontId="1" type="noConversion"/>
  </si>
  <si>
    <t>인</t>
    <phoneticPr fontId="1" type="noConversion"/>
  </si>
  <si>
    <t>일반공사 직종</t>
    <phoneticPr fontId="1" type="noConversion"/>
  </si>
  <si>
    <t>02. 노무비</t>
    <phoneticPr fontId="1" type="noConversion"/>
  </si>
  <si>
    <t>01. 재료비</t>
    <phoneticPr fontId="1" type="noConversion"/>
  </si>
  <si>
    <t>공구손료</t>
    <phoneticPr fontId="1" type="noConversion"/>
  </si>
  <si>
    <t>잡재료</t>
    <phoneticPr fontId="1" type="noConversion"/>
  </si>
  <si>
    <t>재료비의 2%</t>
    <phoneticPr fontId="1" type="noConversion"/>
  </si>
  <si>
    <t>식</t>
    <phoneticPr fontId="1" type="noConversion"/>
  </si>
  <si>
    <t>인건비의 3%</t>
    <phoneticPr fontId="1" type="noConversion"/>
  </si>
  <si>
    <t>천원미만 절사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</si>
</sst>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#"/>
    <numFmt numFmtId="177" formatCode="#,###;\-#,###;#;"/>
  </numFmts>
  <fonts count="6" x14ac:knownFonts="1">
    <font>
      <sz val="11"/>
      <color rgb="FF000000"/>
      <name val="맑은 고딕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u/>
      <sz val="16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quotePrefix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>
      <alignment vertical="center"/>
    </xf>
    <xf numFmtId="176" fontId="3" fillId="0" borderId="1" xfId="0" applyNumberFormat="1" applyFont="1" applyFill="1" applyBorder="1" applyAlignment="1" applyProtection="1">
      <alignment vertical="center" wrapText="1"/>
    </xf>
    <xf numFmtId="0" fontId="3" fillId="0" borderId="1" xfId="0" quotePrefix="1" applyNumberFormat="1" applyFont="1" applyFill="1" applyBorder="1" applyAlignment="1" applyProtection="1">
      <alignment vertical="center" wrapText="1"/>
    </xf>
    <xf numFmtId="0" fontId="5" fillId="0" borderId="0" xfId="0" applyFont="1">
      <alignment vertical="center"/>
    </xf>
    <xf numFmtId="0" fontId="3" fillId="0" borderId="3" xfId="0" quotePrefix="1" applyNumberFormat="1" applyFont="1" applyFill="1" applyBorder="1" applyAlignment="1" applyProtection="1">
      <alignment horizontal="center" vertical="center" wrapText="1"/>
    </xf>
    <xf numFmtId="0" fontId="3" fillId="0" borderId="4" xfId="0" quotePrefix="1" applyNumberFormat="1" applyFont="1" applyFill="1" applyBorder="1" applyAlignment="1" applyProtection="1">
      <alignment horizontal="center" vertical="center" wrapText="1"/>
    </xf>
    <xf numFmtId="0" fontId="3" fillId="0" borderId="6" xfId="0" quotePrefix="1" applyNumberFormat="1" applyFont="1" applyFill="1" applyBorder="1" applyAlignment="1" applyProtection="1">
      <alignment vertical="center" wrapText="1"/>
    </xf>
    <xf numFmtId="176" fontId="3" fillId="0" borderId="8" xfId="0" applyNumberFormat="1" applyFont="1" applyFill="1" applyBorder="1" applyAlignment="1" applyProtection="1">
      <alignment vertical="center" wrapText="1"/>
    </xf>
    <xf numFmtId="0" fontId="3" fillId="0" borderId="8" xfId="0" quotePrefix="1" applyNumberFormat="1" applyFont="1" applyFill="1" applyBorder="1" applyAlignment="1" applyProtection="1">
      <alignment vertical="center" wrapText="1"/>
    </xf>
    <xf numFmtId="0" fontId="3" fillId="0" borderId="9" xfId="0" quotePrefix="1" applyNumberFormat="1" applyFont="1" applyFill="1" applyBorder="1" applyAlignment="1" applyProtection="1">
      <alignment vertical="center" wrapText="1"/>
    </xf>
    <xf numFmtId="0" fontId="3" fillId="0" borderId="1" xfId="0" quotePrefix="1" applyFont="1" applyFill="1" applyBorder="1" applyAlignment="1" applyProtection="1">
      <alignment vertical="center" wrapText="1"/>
    </xf>
    <xf numFmtId="0" fontId="5" fillId="0" borderId="1" xfId="0" quotePrefix="1" applyNumberFormat="1" applyFont="1" applyFill="1" applyBorder="1" applyAlignment="1" applyProtection="1">
      <alignment horizontal="center" vertical="center"/>
    </xf>
    <xf numFmtId="0" fontId="3" fillId="0" borderId="1" xfId="0" quotePrefix="1" applyFont="1" applyFill="1" applyBorder="1" applyAlignment="1" applyProtection="1">
      <alignment vertical="top" wrapText="1"/>
    </xf>
    <xf numFmtId="0" fontId="3" fillId="0" borderId="1" xfId="0" applyFont="1" applyFill="1" applyBorder="1" applyAlignment="1" applyProtection="1">
      <alignment vertical="top" wrapText="1"/>
    </xf>
    <xf numFmtId="0" fontId="3" fillId="0" borderId="0" xfId="0" applyFont="1" applyAlignment="1">
      <alignment vertical="top"/>
    </xf>
    <xf numFmtId="0" fontId="3" fillId="0" borderId="0" xfId="0" quotePrefix="1" applyFont="1" applyAlignment="1">
      <alignment vertical="top"/>
    </xf>
    <xf numFmtId="177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5" xfId="0" quotePrefix="1" applyFont="1" applyFill="1" applyBorder="1" applyAlignment="1" applyProtection="1">
      <alignment vertical="center" wrapText="1"/>
    </xf>
    <xf numFmtId="0" fontId="3" fillId="0" borderId="6" xfId="0" quotePrefix="1" applyFont="1" applyFill="1" applyBorder="1" applyAlignment="1" applyProtection="1">
      <alignment vertical="center" wrapText="1"/>
    </xf>
    <xf numFmtId="0" fontId="3" fillId="0" borderId="7" xfId="0" quotePrefix="1" applyFont="1" applyFill="1" applyBorder="1" applyAlignment="1" applyProtection="1">
      <alignment vertical="center" wrapText="1"/>
    </xf>
    <xf numFmtId="0" fontId="3" fillId="0" borderId="8" xfId="0" applyFont="1" applyFill="1" applyBorder="1" applyAlignment="1" applyProtection="1">
      <alignment vertical="center" wrapText="1"/>
    </xf>
    <xf numFmtId="0" fontId="3" fillId="0" borderId="9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vertical="top" wrapText="1"/>
    </xf>
    <xf numFmtId="0" fontId="3" fillId="0" borderId="1" xfId="0" quotePrefix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5" xfId="0" quotePrefix="1" applyFont="1" applyFill="1" applyBorder="1" applyAlignment="1" applyProtection="1">
      <alignment vertical="top" wrapText="1"/>
    </xf>
    <xf numFmtId="0" fontId="3" fillId="0" borderId="6" xfId="0" applyFont="1" applyFill="1" applyBorder="1" applyAlignment="1" applyProtection="1">
      <alignment vertical="top" wrapText="1"/>
    </xf>
    <xf numFmtId="0" fontId="3" fillId="0" borderId="8" xfId="0" applyFont="1" applyFill="1" applyBorder="1" applyAlignment="1" applyProtection="1">
      <alignment horizontal="center" vertical="center" wrapText="1"/>
    </xf>
    <xf numFmtId="177" fontId="3" fillId="0" borderId="8" xfId="0" applyNumberFormat="1" applyFont="1" applyFill="1" applyBorder="1" applyAlignment="1" applyProtection="1">
      <alignment vertical="center" wrapText="1"/>
    </xf>
    <xf numFmtId="0" fontId="3" fillId="0" borderId="5" xfId="0" applyFont="1" applyFill="1" applyBorder="1" applyAlignment="1" applyProtection="1">
      <alignment vertical="center" wrapText="1"/>
    </xf>
    <xf numFmtId="0" fontId="3" fillId="0" borderId="6" xfId="0" applyFont="1" applyFill="1" applyBorder="1" applyAlignment="1" applyProtection="1">
      <alignment vertical="center" wrapText="1"/>
    </xf>
    <xf numFmtId="0" fontId="3" fillId="0" borderId="5" xfId="0" quotePrefix="1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quotePrefix="1" applyNumberFormat="1" applyFont="1" applyFill="1" applyBorder="1" applyAlignment="1" applyProtection="1">
      <alignment horizontal="center" vertical="center" wrapText="1"/>
    </xf>
    <xf numFmtId="0" fontId="3" fillId="0" borderId="7" xfId="0" quotePrefix="1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8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quotePrefix="1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2" fillId="0" borderId="0" xfId="0" applyFont="1" applyBorder="1" applyAlignment="1">
      <alignment horizontal="right" vertical="center"/>
    </xf>
    <xf numFmtId="0" fontId="3" fillId="0" borderId="2" xfId="0" quotePrefix="1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quotePrefix="1" applyNumberFormat="1" applyFont="1" applyFill="1" applyBorder="1" applyAlignment="1" applyProtection="1">
      <alignment horizontal="center" vertical="center" wrapText="1"/>
    </xf>
    <xf numFmtId="0" fontId="3" fillId="0" borderId="5" xfId="0" quotePrefix="1" applyNumberFormat="1" applyFont="1" applyFill="1" applyBorder="1" applyAlignment="1" applyProtection="1">
      <alignment horizontal="distributed" vertical="center" wrapText="1"/>
    </xf>
    <xf numFmtId="0" fontId="3" fillId="0" borderId="5" xfId="0" applyNumberFormat="1" applyFont="1" applyFill="1" applyBorder="1" applyAlignment="1" applyProtection="1">
      <alignment horizontal="distributed" vertical="center" wrapText="1"/>
    </xf>
    <xf numFmtId="0" fontId="3" fillId="0" borderId="1" xfId="0" quotePrefix="1" applyNumberFormat="1" applyFont="1" applyFill="1" applyBorder="1" applyAlignment="1" applyProtection="1">
      <alignment horizontal="distributed" vertical="center" wrapText="1"/>
    </xf>
    <xf numFmtId="0" fontId="3" fillId="0" borderId="1" xfId="0" applyNumberFormat="1" applyFont="1" applyFill="1" applyBorder="1" applyAlignment="1" applyProtection="1">
      <alignment horizontal="distributed" vertical="center" wrapText="1"/>
    </xf>
    <xf numFmtId="0" fontId="4" fillId="0" borderId="0" xfId="0" quotePrefix="1" applyNumberFormat="1" applyFont="1" applyFill="1" applyBorder="1" applyAlignment="1" applyProtection="1">
      <alignment horizontal="center" vertical="center"/>
    </xf>
    <xf numFmtId="0" fontId="3" fillId="0" borderId="0" xfId="0" quotePrefix="1" applyFont="1" applyBorder="1" applyAlignment="1">
      <alignment vertical="center"/>
    </xf>
    <xf numFmtId="0" fontId="3" fillId="0" borderId="0" xfId="0" quotePrefix="1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center"/>
    </xf>
    <xf numFmtId="0" fontId="5" fillId="0" borderId="2" xfId="0" quotePrefix="1" applyNumberFormat="1" applyFont="1" applyFill="1" applyBorder="1" applyAlignment="1" applyProtection="1">
      <alignment horizontal="center" vertical="center"/>
    </xf>
    <xf numFmtId="0" fontId="5" fillId="0" borderId="5" xfId="0" quotePrefix="1" applyNumberFormat="1" applyFont="1" applyFill="1" applyBorder="1" applyAlignment="1" applyProtection="1">
      <alignment horizontal="center" vertical="center"/>
    </xf>
    <xf numFmtId="0" fontId="5" fillId="0" borderId="3" xfId="0" quotePrefix="1" applyNumberFormat="1" applyFont="1" applyFill="1" applyBorder="1" applyAlignment="1" applyProtection="1">
      <alignment horizontal="center" vertical="center"/>
    </xf>
    <xf numFmtId="0" fontId="5" fillId="0" borderId="1" xfId="0" quotePrefix="1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4" xfId="0" quotePrefix="1" applyNumberFormat="1" applyFont="1" applyFill="1" applyBorder="1" applyAlignment="1" applyProtection="1">
      <alignment horizontal="center" vertical="center"/>
    </xf>
    <xf numFmtId="0" fontId="5" fillId="0" borderId="6" xfId="0" quotePrefix="1" applyNumberFormat="1" applyFont="1" applyFill="1" applyBorder="1" applyAlignment="1" applyProtection="1">
      <alignment horizontal="center" vertical="center"/>
    </xf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G22"/>
  <sheetViews>
    <sheetView showGridLines="0" tabSelected="1" topLeftCell="B1" zoomScaleNormal="100" zoomScaleSheetLayoutView="100" workbookViewId="0">
      <selection activeCell="D4" sqref="D4"/>
    </sheetView>
  </sheetViews>
  <sheetFormatPr defaultColWidth="9" defaultRowHeight="16.5" x14ac:dyDescent="0.3"/>
  <cols>
    <col min="1" max="1" width="9" style="1" hidden="1"/>
    <col min="2" max="3" width="4.75" style="1" customWidth="1"/>
    <col min="4" max="4" width="35.75" style="1" customWidth="1"/>
    <col min="5" max="5" width="25.75" style="1" customWidth="1"/>
    <col min="6" max="6" width="34.75" style="1" customWidth="1"/>
    <col min="7" max="7" width="30.75" style="1" customWidth="1"/>
    <col min="8" max="16384" width="9" style="1"/>
  </cols>
  <sheetData>
    <row r="1" spans="1:7" ht="30" customHeight="1" x14ac:dyDescent="0.3">
      <c r="B1" s="42" t="s">
        <v>72</v>
      </c>
      <c r="C1" s="42"/>
      <c r="D1" s="42"/>
      <c r="E1" s="42"/>
      <c r="F1" s="42"/>
      <c r="G1" s="42"/>
    </row>
    <row r="2" spans="1:7" s="6" customFormat="1" ht="30" customHeight="1" thickBot="1" x14ac:dyDescent="0.35">
      <c r="B2" s="43" t="s">
        <v>113</v>
      </c>
      <c r="C2" s="44"/>
      <c r="D2" s="44"/>
      <c r="E2" s="44"/>
      <c r="F2" s="45" t="str">
        <f>""&amp;NUMBERSTRING(E22,1)&amp;"원정(\"&amp;TEXT(E22,"#,###")&amp;")"</f>
        <v>영원정(\)</v>
      </c>
      <c r="G2" s="45"/>
    </row>
    <row r="3" spans="1:7" ht="21.95" customHeight="1" x14ac:dyDescent="0.3">
      <c r="B3" s="46" t="s">
        <v>83</v>
      </c>
      <c r="C3" s="47"/>
      <c r="D3" s="48"/>
      <c r="E3" s="7" t="s">
        <v>82</v>
      </c>
      <c r="F3" s="7" t="s">
        <v>41</v>
      </c>
      <c r="G3" s="8" t="s">
        <v>86</v>
      </c>
    </row>
    <row r="4" spans="1:7" ht="21.95" customHeight="1" x14ac:dyDescent="0.3">
      <c r="A4" s="3" t="s">
        <v>8</v>
      </c>
      <c r="B4" s="49" t="s">
        <v>42</v>
      </c>
      <c r="C4" s="51" t="s">
        <v>80</v>
      </c>
      <c r="D4" s="2" t="s">
        <v>69</v>
      </c>
      <c r="E4" s="4">
        <f>공종별내역서!F17</f>
        <v>0</v>
      </c>
      <c r="F4" s="5" t="s">
        <v>23</v>
      </c>
      <c r="G4" s="9" t="s">
        <v>23</v>
      </c>
    </row>
    <row r="5" spans="1:7" ht="21.95" customHeight="1" x14ac:dyDescent="0.3">
      <c r="A5" s="3" t="s">
        <v>3</v>
      </c>
      <c r="B5" s="50"/>
      <c r="C5" s="52"/>
      <c r="D5" s="2" t="s">
        <v>67</v>
      </c>
      <c r="E5" s="4">
        <v>0</v>
      </c>
      <c r="F5" s="5" t="s">
        <v>23</v>
      </c>
      <c r="G5" s="9" t="s">
        <v>23</v>
      </c>
    </row>
    <row r="6" spans="1:7" ht="21.95" customHeight="1" x14ac:dyDescent="0.3">
      <c r="A6" s="3" t="s">
        <v>1</v>
      </c>
      <c r="B6" s="50"/>
      <c r="C6" s="52"/>
      <c r="D6" s="2" t="s">
        <v>79</v>
      </c>
      <c r="E6" s="4">
        <v>0</v>
      </c>
      <c r="F6" s="5" t="s">
        <v>23</v>
      </c>
      <c r="G6" s="9" t="s">
        <v>23</v>
      </c>
    </row>
    <row r="7" spans="1:7" ht="21.95" customHeight="1" x14ac:dyDescent="0.3">
      <c r="A7" s="3" t="s">
        <v>6</v>
      </c>
      <c r="B7" s="50"/>
      <c r="C7" s="52"/>
      <c r="D7" s="2" t="s">
        <v>40</v>
      </c>
      <c r="E7" s="4">
        <f>IFERROR(TRUNC(E4+E5-E6,0),0)</f>
        <v>0</v>
      </c>
      <c r="F7" s="5" t="s">
        <v>23</v>
      </c>
      <c r="G7" s="9" t="s">
        <v>23</v>
      </c>
    </row>
    <row r="8" spans="1:7" ht="21.95" customHeight="1" x14ac:dyDescent="0.3">
      <c r="A8" s="3" t="s">
        <v>4</v>
      </c>
      <c r="B8" s="50"/>
      <c r="C8" s="51" t="s">
        <v>77</v>
      </c>
      <c r="D8" s="2" t="s">
        <v>70</v>
      </c>
      <c r="E8" s="4">
        <f>공종별내역서!H17</f>
        <v>0</v>
      </c>
      <c r="F8" s="5" t="s">
        <v>23</v>
      </c>
      <c r="G8" s="9" t="s">
        <v>23</v>
      </c>
    </row>
    <row r="9" spans="1:7" ht="21.95" customHeight="1" x14ac:dyDescent="0.3">
      <c r="A9" s="3" t="s">
        <v>5</v>
      </c>
      <c r="B9" s="50"/>
      <c r="C9" s="52"/>
      <c r="D9" s="2" t="s">
        <v>73</v>
      </c>
      <c r="E9" s="4">
        <f>IFERROR(TRUNC(E8*0.122,0),0)</f>
        <v>0</v>
      </c>
      <c r="F9" s="5" t="s">
        <v>66</v>
      </c>
      <c r="G9" s="9" t="s">
        <v>23</v>
      </c>
    </row>
    <row r="10" spans="1:7" ht="21.95" customHeight="1" x14ac:dyDescent="0.3">
      <c r="A10" s="3" t="s">
        <v>2</v>
      </c>
      <c r="B10" s="50"/>
      <c r="C10" s="52"/>
      <c r="D10" s="2" t="s">
        <v>40</v>
      </c>
      <c r="E10" s="4">
        <f>IFERROR(TRUNC(E8+E9,0),0)</f>
        <v>0</v>
      </c>
      <c r="F10" s="5" t="s">
        <v>23</v>
      </c>
      <c r="G10" s="9" t="s">
        <v>23</v>
      </c>
    </row>
    <row r="11" spans="1:7" ht="21.95" customHeight="1" x14ac:dyDescent="0.3">
      <c r="A11" s="3" t="s">
        <v>10</v>
      </c>
      <c r="B11" s="50"/>
      <c r="C11" s="51" t="s">
        <v>81</v>
      </c>
      <c r="D11" s="2" t="s">
        <v>39</v>
      </c>
      <c r="E11" s="4">
        <f>공종별내역서!J17</f>
        <v>0</v>
      </c>
      <c r="F11" s="5" t="s">
        <v>23</v>
      </c>
      <c r="G11" s="9" t="s">
        <v>23</v>
      </c>
    </row>
    <row r="12" spans="1:7" ht="21.95" customHeight="1" x14ac:dyDescent="0.3">
      <c r="A12" s="3" t="s">
        <v>9</v>
      </c>
      <c r="B12" s="50"/>
      <c r="C12" s="52"/>
      <c r="D12" s="2" t="s">
        <v>68</v>
      </c>
      <c r="E12" s="4">
        <f>IFERROR(TRUNC(E10*0.037,0),0)</f>
        <v>0</v>
      </c>
      <c r="F12" s="5" t="s">
        <v>84</v>
      </c>
      <c r="G12" s="9" t="s">
        <v>23</v>
      </c>
    </row>
    <row r="13" spans="1:7" ht="21.95" customHeight="1" x14ac:dyDescent="0.3">
      <c r="A13" s="3" t="s">
        <v>26</v>
      </c>
      <c r="B13" s="50"/>
      <c r="C13" s="52"/>
      <c r="D13" s="2" t="s">
        <v>71</v>
      </c>
      <c r="E13" s="4">
        <f>IFERROR(TRUNC(E10*0.0101,0),0)</f>
        <v>0</v>
      </c>
      <c r="F13" s="5" t="s">
        <v>78</v>
      </c>
      <c r="G13" s="9" t="s">
        <v>23</v>
      </c>
    </row>
    <row r="14" spans="1:7" ht="21.95" customHeight="1" x14ac:dyDescent="0.3">
      <c r="A14" s="3" t="s">
        <v>18</v>
      </c>
      <c r="B14" s="50"/>
      <c r="C14" s="52"/>
      <c r="D14" s="2" t="s">
        <v>76</v>
      </c>
      <c r="E14" s="4">
        <f>IFERROR(TRUNC((E7+E10)*0.058,0),0)</f>
        <v>0</v>
      </c>
      <c r="F14" s="5" t="s">
        <v>38</v>
      </c>
      <c r="G14" s="9" t="s">
        <v>23</v>
      </c>
    </row>
    <row r="15" spans="1:7" ht="21.95" customHeight="1" x14ac:dyDescent="0.3">
      <c r="A15" s="3" t="s">
        <v>13</v>
      </c>
      <c r="B15" s="50"/>
      <c r="C15" s="52"/>
      <c r="D15" s="2" t="s">
        <v>40</v>
      </c>
      <c r="E15" s="4">
        <f>IFERROR(TRUNC(E11+E12+E13+E14,0),0)</f>
        <v>0</v>
      </c>
      <c r="F15" s="5" t="s">
        <v>23</v>
      </c>
      <c r="G15" s="9" t="s">
        <v>23</v>
      </c>
    </row>
    <row r="16" spans="1:7" ht="21.95" customHeight="1" x14ac:dyDescent="0.3">
      <c r="A16" s="3" t="s">
        <v>12</v>
      </c>
      <c r="B16" s="36" t="s">
        <v>85</v>
      </c>
      <c r="C16" s="37"/>
      <c r="D16" s="38"/>
      <c r="E16" s="4">
        <f>IFERROR(TRUNC(E7+E10+E15,0),0)</f>
        <v>0</v>
      </c>
      <c r="F16" s="5" t="s">
        <v>23</v>
      </c>
      <c r="G16" s="9" t="s">
        <v>23</v>
      </c>
    </row>
    <row r="17" spans="1:7" ht="21.95" customHeight="1" x14ac:dyDescent="0.3">
      <c r="A17" s="3" t="s">
        <v>20</v>
      </c>
      <c r="B17" s="36" t="s">
        <v>74</v>
      </c>
      <c r="C17" s="37"/>
      <c r="D17" s="38"/>
      <c r="E17" s="4">
        <f>IFERROR(TRUNC(E16*0.06,0),0)</f>
        <v>0</v>
      </c>
      <c r="F17" s="5" t="s">
        <v>88</v>
      </c>
      <c r="G17" s="9" t="s">
        <v>23</v>
      </c>
    </row>
    <row r="18" spans="1:7" ht="21.95" customHeight="1" x14ac:dyDescent="0.3">
      <c r="A18" s="3" t="s">
        <v>25</v>
      </c>
      <c r="B18" s="36" t="s">
        <v>111</v>
      </c>
      <c r="C18" s="37"/>
      <c r="D18" s="38"/>
      <c r="E18" s="4">
        <f>IFERROR(TRUNC((E10+E15+E17)*0.15,0),0)</f>
        <v>0</v>
      </c>
      <c r="F18" s="5" t="s">
        <v>32</v>
      </c>
      <c r="G18" s="9" t="s">
        <v>23</v>
      </c>
    </row>
    <row r="19" spans="1:7" ht="21.95" customHeight="1" x14ac:dyDescent="0.3">
      <c r="A19" s="3" t="s">
        <v>14</v>
      </c>
      <c r="B19" s="36" t="s">
        <v>109</v>
      </c>
      <c r="C19" s="37"/>
      <c r="D19" s="38"/>
      <c r="E19" s="4">
        <f>IFERROR(TRUNC(E16+E17+E18,0),0)</f>
        <v>0</v>
      </c>
      <c r="F19" s="5" t="s">
        <v>23</v>
      </c>
      <c r="G19" s="9" t="s">
        <v>23</v>
      </c>
    </row>
    <row r="20" spans="1:7" ht="21.95" customHeight="1" x14ac:dyDescent="0.3">
      <c r="A20" s="3" t="s">
        <v>27</v>
      </c>
      <c r="B20" s="36" t="s">
        <v>75</v>
      </c>
      <c r="C20" s="37"/>
      <c r="D20" s="38"/>
      <c r="E20" s="4">
        <f>IFERROR(TRUNC(E19*0.1,0),0)</f>
        <v>0</v>
      </c>
      <c r="F20" s="5" t="s">
        <v>87</v>
      </c>
      <c r="G20" s="9" t="s">
        <v>23</v>
      </c>
    </row>
    <row r="21" spans="1:7" ht="21.95" customHeight="1" x14ac:dyDescent="0.3">
      <c r="A21" s="3" t="s">
        <v>21</v>
      </c>
      <c r="B21" s="36" t="s">
        <v>108</v>
      </c>
      <c r="C21" s="37"/>
      <c r="D21" s="38"/>
      <c r="E21" s="4">
        <f>IFERROR(TRUNC(E19+E20,0),0)</f>
        <v>0</v>
      </c>
      <c r="F21" s="5"/>
      <c r="G21" s="9" t="s">
        <v>23</v>
      </c>
    </row>
    <row r="22" spans="1:7" ht="21.95" customHeight="1" thickBot="1" x14ac:dyDescent="0.35">
      <c r="A22" s="3" t="s">
        <v>16</v>
      </c>
      <c r="B22" s="39" t="s">
        <v>110</v>
      </c>
      <c r="C22" s="40"/>
      <c r="D22" s="41"/>
      <c r="E22" s="10">
        <f>IFERROR(TRUNC(E21+0,-3),0)</f>
        <v>0</v>
      </c>
      <c r="F22" s="11" t="s">
        <v>132</v>
      </c>
      <c r="G22" s="12" t="s">
        <v>23</v>
      </c>
    </row>
  </sheetData>
  <mergeCells count="15">
    <mergeCell ref="B1:G1"/>
    <mergeCell ref="B2:E2"/>
    <mergeCell ref="F2:G2"/>
    <mergeCell ref="B3:D3"/>
    <mergeCell ref="B4:B15"/>
    <mergeCell ref="C4:C7"/>
    <mergeCell ref="C8:C10"/>
    <mergeCell ref="C11:C15"/>
    <mergeCell ref="B21:D21"/>
    <mergeCell ref="B22:D22"/>
    <mergeCell ref="B16:D16"/>
    <mergeCell ref="B17:D17"/>
    <mergeCell ref="B18:D18"/>
    <mergeCell ref="B19:D19"/>
    <mergeCell ref="B20:D20"/>
  </mergeCells>
  <phoneticPr fontId="1" type="noConversion"/>
  <pageMargins left="0.78708332777023315" right="0" top="0.39347222447395325" bottom="0.39347222447395325" header="0" footer="0"/>
  <pageSetup paperSize="9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V17"/>
  <sheetViews>
    <sheetView showGridLines="0" zoomScaleNormal="100" zoomScaleSheetLayoutView="100" workbookViewId="0">
      <selection activeCell="G6" sqref="G6:G16"/>
    </sheetView>
  </sheetViews>
  <sheetFormatPr defaultColWidth="9" defaultRowHeight="16.5" x14ac:dyDescent="0.3"/>
  <cols>
    <col min="1" max="1" width="43.5" style="1" bestFit="1" customWidth="1"/>
    <col min="2" max="2" width="24.5" style="1" bestFit="1" customWidth="1"/>
    <col min="3" max="3" width="4.75" style="29" customWidth="1"/>
    <col min="4" max="4" width="8.75" style="1" customWidth="1"/>
    <col min="5" max="12" width="11.625" style="1" customWidth="1"/>
    <col min="13" max="13" width="12.75" style="1" customWidth="1"/>
    <col min="14" max="43" width="2.75" style="1" hidden="1" customWidth="1"/>
    <col min="44" max="44" width="10.75" style="1" hidden="1" customWidth="1"/>
    <col min="45" max="46" width="1.75" style="1" hidden="1" customWidth="1"/>
    <col min="47" max="47" width="24.75" style="1" hidden="1" customWidth="1"/>
    <col min="48" max="48" width="10.75" style="1" hidden="1" customWidth="1"/>
    <col min="49" max="16384" width="9" style="1"/>
  </cols>
  <sheetData>
    <row r="1" spans="1:48" ht="26.25" x14ac:dyDescent="0.3">
      <c r="A1" s="53" t="s">
        <v>112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48" ht="30" customHeight="1" thickBot="1" x14ac:dyDescent="0.35">
      <c r="A2" s="55" t="str">
        <f>원가계산서!B2</f>
        <v>공사명 : 서광주우체국 화물용 승강기 보수 공사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48" ht="21.95" customHeight="1" x14ac:dyDescent="0.3">
      <c r="A3" s="57" t="s">
        <v>35</v>
      </c>
      <c r="B3" s="59" t="s">
        <v>36</v>
      </c>
      <c r="C3" s="59" t="s">
        <v>24</v>
      </c>
      <c r="D3" s="59" t="s">
        <v>28</v>
      </c>
      <c r="E3" s="59" t="s">
        <v>63</v>
      </c>
      <c r="F3" s="61"/>
      <c r="G3" s="59" t="s">
        <v>44</v>
      </c>
      <c r="H3" s="61"/>
      <c r="I3" s="59" t="s">
        <v>33</v>
      </c>
      <c r="J3" s="61"/>
      <c r="K3" s="59" t="s">
        <v>34</v>
      </c>
      <c r="L3" s="61"/>
      <c r="M3" s="62" t="s">
        <v>64</v>
      </c>
      <c r="N3" s="54" t="s">
        <v>60</v>
      </c>
      <c r="O3" s="54" t="s">
        <v>17</v>
      </c>
      <c r="P3" s="54" t="s">
        <v>30</v>
      </c>
      <c r="Q3" s="54" t="s">
        <v>57</v>
      </c>
      <c r="R3" s="54" t="s">
        <v>19</v>
      </c>
      <c r="S3" s="54" t="s">
        <v>29</v>
      </c>
      <c r="T3" s="54" t="s">
        <v>22</v>
      </c>
      <c r="U3" s="54" t="s">
        <v>54</v>
      </c>
      <c r="V3" s="54" t="s">
        <v>65</v>
      </c>
      <c r="W3" s="54" t="s">
        <v>11</v>
      </c>
      <c r="X3" s="54" t="s">
        <v>48</v>
      </c>
      <c r="Y3" s="54" t="s">
        <v>52</v>
      </c>
      <c r="Z3" s="54" t="s">
        <v>58</v>
      </c>
      <c r="AA3" s="54" t="s">
        <v>49</v>
      </c>
      <c r="AB3" s="54" t="s">
        <v>47</v>
      </c>
      <c r="AC3" s="54" t="s">
        <v>98</v>
      </c>
      <c r="AD3" s="54" t="s">
        <v>92</v>
      </c>
      <c r="AE3" s="54" t="s">
        <v>50</v>
      </c>
      <c r="AF3" s="54" t="s">
        <v>91</v>
      </c>
      <c r="AG3" s="54" t="s">
        <v>94</v>
      </c>
      <c r="AH3" s="54" t="s">
        <v>55</v>
      </c>
      <c r="AI3" s="54" t="s">
        <v>89</v>
      </c>
      <c r="AJ3" s="54" t="s">
        <v>51</v>
      </c>
      <c r="AK3" s="54" t="s">
        <v>95</v>
      </c>
      <c r="AL3" s="54" t="s">
        <v>93</v>
      </c>
      <c r="AM3" s="54" t="s">
        <v>90</v>
      </c>
      <c r="AN3" s="54" t="s">
        <v>53</v>
      </c>
      <c r="AO3" s="54" t="s">
        <v>56</v>
      </c>
      <c r="AP3" s="54" t="s">
        <v>97</v>
      </c>
      <c r="AQ3" s="54" t="s">
        <v>96</v>
      </c>
      <c r="AR3" s="54" t="s">
        <v>99</v>
      </c>
      <c r="AS3" s="54" t="s">
        <v>45</v>
      </c>
      <c r="AT3" s="54" t="s">
        <v>46</v>
      </c>
      <c r="AU3" s="54" t="s">
        <v>100</v>
      </c>
      <c r="AV3" s="54" t="s">
        <v>101</v>
      </c>
    </row>
    <row r="4" spans="1:48" ht="21.95" customHeight="1" x14ac:dyDescent="0.3">
      <c r="A4" s="58"/>
      <c r="B4" s="60"/>
      <c r="C4" s="60"/>
      <c r="D4" s="60"/>
      <c r="E4" s="14" t="s">
        <v>61</v>
      </c>
      <c r="F4" s="14" t="s">
        <v>62</v>
      </c>
      <c r="G4" s="14" t="s">
        <v>61</v>
      </c>
      <c r="H4" s="14" t="s">
        <v>62</v>
      </c>
      <c r="I4" s="14" t="s">
        <v>61</v>
      </c>
      <c r="J4" s="14" t="s">
        <v>62</v>
      </c>
      <c r="K4" s="14" t="s">
        <v>61</v>
      </c>
      <c r="L4" s="14" t="s">
        <v>62</v>
      </c>
      <c r="M4" s="63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</row>
    <row r="5" spans="1:48" ht="21.95" customHeight="1" x14ac:dyDescent="0.3">
      <c r="A5" s="30" t="s">
        <v>126</v>
      </c>
      <c r="B5" s="15" t="s">
        <v>23</v>
      </c>
      <c r="C5" s="26"/>
      <c r="D5" s="16"/>
      <c r="E5" s="16"/>
      <c r="F5" s="16"/>
      <c r="G5" s="16"/>
      <c r="H5" s="16"/>
      <c r="I5" s="16"/>
      <c r="J5" s="16"/>
      <c r="K5" s="16"/>
      <c r="L5" s="16"/>
      <c r="M5" s="31"/>
      <c r="N5" s="17"/>
      <c r="O5" s="17"/>
      <c r="P5" s="17"/>
      <c r="Q5" s="18" t="s">
        <v>15</v>
      </c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</row>
    <row r="6" spans="1:48" ht="21.95" customHeight="1" x14ac:dyDescent="0.3">
      <c r="A6" s="21" t="s">
        <v>115</v>
      </c>
      <c r="B6" s="13" t="s">
        <v>114</v>
      </c>
      <c r="C6" s="27" t="s">
        <v>116</v>
      </c>
      <c r="D6" s="20">
        <v>8</v>
      </c>
      <c r="E6" s="19"/>
      <c r="F6" s="19">
        <f t="shared" ref="F6:F11" si="0">IFERROR(TRUNC(E6*D6,0),0)</f>
        <v>0</v>
      </c>
      <c r="G6" s="19"/>
      <c r="H6" s="19">
        <f t="shared" ref="H6:H16" si="1">IFERROR(TRUNC(G6*D6,0),0)</f>
        <v>0</v>
      </c>
      <c r="I6" s="19"/>
      <c r="J6" s="19">
        <f t="shared" ref="J6:J11" si="2">IFERROR(TRUNC(I6*D6,0),0)</f>
        <v>0</v>
      </c>
      <c r="K6" s="19">
        <f t="shared" ref="K6:L17" si="3">IFERROR(TRUNC(E6+G6+I6,0),0)</f>
        <v>0</v>
      </c>
      <c r="L6" s="19">
        <f t="shared" si="3"/>
        <v>0</v>
      </c>
      <c r="M6" s="22" t="s">
        <v>23</v>
      </c>
      <c r="N6" s="3" t="s">
        <v>31</v>
      </c>
      <c r="O6" s="3" t="s">
        <v>23</v>
      </c>
      <c r="P6" s="3" t="s">
        <v>23</v>
      </c>
      <c r="Q6" s="3" t="s">
        <v>15</v>
      </c>
      <c r="R6" s="3" t="s">
        <v>0</v>
      </c>
      <c r="S6" s="3" t="s">
        <v>0</v>
      </c>
      <c r="T6" s="3" t="s">
        <v>7</v>
      </c>
      <c r="AR6" s="3" t="s">
        <v>23</v>
      </c>
      <c r="AS6" s="3" t="s">
        <v>23</v>
      </c>
      <c r="AU6" s="3" t="s">
        <v>43</v>
      </c>
      <c r="AV6" s="1">
        <v>12</v>
      </c>
    </row>
    <row r="7" spans="1:48" ht="21.95" customHeight="1" x14ac:dyDescent="0.3">
      <c r="A7" s="21" t="s">
        <v>121</v>
      </c>
      <c r="B7" s="13" t="s">
        <v>117</v>
      </c>
      <c r="C7" s="27" t="s">
        <v>116</v>
      </c>
      <c r="D7" s="20">
        <v>1</v>
      </c>
      <c r="E7" s="19"/>
      <c r="F7" s="19">
        <f t="shared" si="0"/>
        <v>0</v>
      </c>
      <c r="G7" s="19"/>
      <c r="H7" s="19">
        <f t="shared" si="1"/>
        <v>0</v>
      </c>
      <c r="I7" s="19"/>
      <c r="J7" s="19">
        <f t="shared" si="2"/>
        <v>0</v>
      </c>
      <c r="K7" s="19">
        <f t="shared" si="3"/>
        <v>0</v>
      </c>
      <c r="L7" s="19">
        <f t="shared" si="3"/>
        <v>0</v>
      </c>
      <c r="M7" s="22" t="s">
        <v>23</v>
      </c>
      <c r="N7" s="3" t="s">
        <v>105</v>
      </c>
      <c r="O7" s="3" t="s">
        <v>23</v>
      </c>
      <c r="P7" s="3" t="s">
        <v>23</v>
      </c>
      <c r="Q7" s="3" t="s">
        <v>15</v>
      </c>
      <c r="R7" s="3" t="s">
        <v>7</v>
      </c>
      <c r="S7" s="3" t="s">
        <v>0</v>
      </c>
      <c r="T7" s="3" t="s">
        <v>0</v>
      </c>
      <c r="AR7" s="3" t="s">
        <v>23</v>
      </c>
      <c r="AS7" s="3" t="s">
        <v>23</v>
      </c>
      <c r="AU7" s="3" t="s">
        <v>102</v>
      </c>
      <c r="AV7" s="1">
        <v>11</v>
      </c>
    </row>
    <row r="8" spans="1:48" ht="21.95" customHeight="1" x14ac:dyDescent="0.3">
      <c r="A8" s="21" t="s">
        <v>121</v>
      </c>
      <c r="B8" s="13" t="s">
        <v>118</v>
      </c>
      <c r="C8" s="27" t="s">
        <v>116</v>
      </c>
      <c r="D8" s="20">
        <v>3</v>
      </c>
      <c r="E8" s="19"/>
      <c r="F8" s="19">
        <f t="shared" si="0"/>
        <v>0</v>
      </c>
      <c r="G8" s="19"/>
      <c r="H8" s="19">
        <f t="shared" si="1"/>
        <v>0</v>
      </c>
      <c r="I8" s="19"/>
      <c r="J8" s="19">
        <f t="shared" si="2"/>
        <v>0</v>
      </c>
      <c r="K8" s="19">
        <f t="shared" si="3"/>
        <v>0</v>
      </c>
      <c r="L8" s="19">
        <f t="shared" si="3"/>
        <v>0</v>
      </c>
      <c r="M8" s="22" t="s">
        <v>23</v>
      </c>
      <c r="N8" s="3" t="s">
        <v>106</v>
      </c>
      <c r="O8" s="3" t="s">
        <v>23</v>
      </c>
      <c r="P8" s="3" t="s">
        <v>23</v>
      </c>
      <c r="Q8" s="3" t="s">
        <v>15</v>
      </c>
      <c r="R8" s="3" t="s">
        <v>7</v>
      </c>
      <c r="S8" s="3" t="s">
        <v>0</v>
      </c>
      <c r="T8" s="3" t="s">
        <v>0</v>
      </c>
      <c r="AR8" s="3" t="s">
        <v>23</v>
      </c>
      <c r="AS8" s="3" t="s">
        <v>23</v>
      </c>
      <c r="AU8" s="3" t="s">
        <v>104</v>
      </c>
      <c r="AV8" s="1">
        <v>5</v>
      </c>
    </row>
    <row r="9" spans="1:48" ht="21.95" customHeight="1" x14ac:dyDescent="0.3">
      <c r="A9" s="21" t="s">
        <v>119</v>
      </c>
      <c r="B9" s="13" t="s">
        <v>120</v>
      </c>
      <c r="C9" s="27" t="s">
        <v>116</v>
      </c>
      <c r="D9" s="20">
        <v>12</v>
      </c>
      <c r="E9" s="19"/>
      <c r="F9" s="19">
        <f t="shared" si="0"/>
        <v>0</v>
      </c>
      <c r="G9" s="19"/>
      <c r="H9" s="19">
        <f t="shared" si="1"/>
        <v>0</v>
      </c>
      <c r="I9" s="19"/>
      <c r="J9" s="19">
        <f t="shared" si="2"/>
        <v>0</v>
      </c>
      <c r="K9" s="19">
        <f t="shared" si="3"/>
        <v>0</v>
      </c>
      <c r="L9" s="19">
        <f t="shared" si="3"/>
        <v>0</v>
      </c>
      <c r="M9" s="22" t="s">
        <v>23</v>
      </c>
      <c r="N9" s="3" t="s">
        <v>107</v>
      </c>
      <c r="O9" s="3" t="s">
        <v>23</v>
      </c>
      <c r="P9" s="3" t="s">
        <v>23</v>
      </c>
      <c r="Q9" s="3" t="s">
        <v>15</v>
      </c>
      <c r="R9" s="3" t="s">
        <v>7</v>
      </c>
      <c r="S9" s="3" t="s">
        <v>0</v>
      </c>
      <c r="T9" s="3" t="s">
        <v>0</v>
      </c>
      <c r="AR9" s="3" t="s">
        <v>23</v>
      </c>
      <c r="AS9" s="3" t="s">
        <v>23</v>
      </c>
      <c r="AU9" s="3" t="s">
        <v>103</v>
      </c>
      <c r="AV9" s="1">
        <v>10</v>
      </c>
    </row>
    <row r="10" spans="1:48" ht="21.95" customHeight="1" x14ac:dyDescent="0.3">
      <c r="A10" s="21" t="s">
        <v>128</v>
      </c>
      <c r="B10" s="13" t="s">
        <v>129</v>
      </c>
      <c r="C10" s="27" t="s">
        <v>130</v>
      </c>
      <c r="D10" s="20">
        <v>1</v>
      </c>
      <c r="E10" s="19"/>
      <c r="F10" s="19">
        <f t="shared" si="0"/>
        <v>0</v>
      </c>
      <c r="G10" s="19"/>
      <c r="H10" s="19">
        <f t="shared" si="1"/>
        <v>0</v>
      </c>
      <c r="I10" s="19"/>
      <c r="J10" s="19">
        <f t="shared" si="2"/>
        <v>0</v>
      </c>
      <c r="K10" s="19"/>
      <c r="L10" s="19">
        <f t="shared" si="3"/>
        <v>0</v>
      </c>
      <c r="M10" s="22"/>
      <c r="N10" s="3"/>
      <c r="O10" s="3"/>
      <c r="P10" s="3"/>
      <c r="Q10" s="3"/>
      <c r="R10" s="3"/>
      <c r="S10" s="3"/>
      <c r="T10" s="3"/>
      <c r="AR10" s="3"/>
      <c r="AS10" s="3"/>
      <c r="AU10" s="3"/>
    </row>
    <row r="11" spans="1:48" ht="21.95" customHeight="1" x14ac:dyDescent="0.3">
      <c r="A11" s="21" t="s">
        <v>127</v>
      </c>
      <c r="B11" s="13" t="s">
        <v>131</v>
      </c>
      <c r="C11" s="27" t="s">
        <v>130</v>
      </c>
      <c r="D11" s="20">
        <v>1</v>
      </c>
      <c r="E11" s="19"/>
      <c r="F11" s="19">
        <f t="shared" si="0"/>
        <v>0</v>
      </c>
      <c r="G11" s="19"/>
      <c r="H11" s="19">
        <f t="shared" si="1"/>
        <v>0</v>
      </c>
      <c r="I11" s="19">
        <f>H17*3%</f>
        <v>0</v>
      </c>
      <c r="J11" s="19">
        <f t="shared" si="2"/>
        <v>0</v>
      </c>
      <c r="K11" s="19"/>
      <c r="L11" s="19">
        <f t="shared" si="3"/>
        <v>0</v>
      </c>
      <c r="M11" s="22"/>
      <c r="N11" s="3"/>
      <c r="O11" s="3"/>
      <c r="P11" s="3"/>
      <c r="Q11" s="3"/>
      <c r="R11" s="3"/>
      <c r="S11" s="3"/>
      <c r="T11" s="3"/>
      <c r="AR11" s="3"/>
      <c r="AS11" s="3"/>
      <c r="AU11" s="3"/>
    </row>
    <row r="12" spans="1:48" ht="21.95" customHeight="1" x14ac:dyDescent="0.3">
      <c r="A12" s="21"/>
      <c r="B12" s="13"/>
      <c r="C12" s="27"/>
      <c r="D12" s="20"/>
      <c r="E12" s="19"/>
      <c r="F12" s="19"/>
      <c r="G12" s="19"/>
      <c r="H12" s="19"/>
      <c r="I12" s="19"/>
      <c r="J12" s="19"/>
      <c r="K12" s="19"/>
      <c r="L12" s="19">
        <f t="shared" si="3"/>
        <v>0</v>
      </c>
      <c r="M12" s="22"/>
      <c r="N12" s="3"/>
      <c r="O12" s="3"/>
      <c r="P12" s="3"/>
      <c r="Q12" s="3"/>
      <c r="R12" s="3"/>
      <c r="S12" s="3"/>
      <c r="T12" s="3"/>
      <c r="AR12" s="3"/>
      <c r="AS12" s="3"/>
      <c r="AU12" s="3"/>
    </row>
    <row r="13" spans="1:48" ht="21.95" customHeight="1" x14ac:dyDescent="0.3">
      <c r="A13" s="21" t="s">
        <v>125</v>
      </c>
      <c r="B13" s="13"/>
      <c r="C13" s="27"/>
      <c r="D13" s="20"/>
      <c r="E13" s="19"/>
      <c r="F13" s="19"/>
      <c r="G13" s="19"/>
      <c r="H13" s="19"/>
      <c r="I13" s="19"/>
      <c r="J13" s="19"/>
      <c r="K13" s="19"/>
      <c r="L13" s="19"/>
      <c r="M13" s="22"/>
      <c r="N13" s="3"/>
      <c r="O13" s="3"/>
      <c r="P13" s="3"/>
      <c r="Q13" s="3"/>
      <c r="R13" s="3"/>
      <c r="S13" s="3"/>
      <c r="T13" s="3"/>
      <c r="AR13" s="3"/>
      <c r="AS13" s="3"/>
      <c r="AU13" s="3"/>
    </row>
    <row r="14" spans="1:48" ht="21.95" customHeight="1" x14ac:dyDescent="0.3">
      <c r="A14" s="34" t="s">
        <v>122</v>
      </c>
      <c r="B14" s="20" t="s">
        <v>124</v>
      </c>
      <c r="C14" s="28" t="s">
        <v>123</v>
      </c>
      <c r="D14" s="20">
        <v>2</v>
      </c>
      <c r="E14" s="20"/>
      <c r="F14" s="20"/>
      <c r="G14" s="19"/>
      <c r="H14" s="19">
        <f t="shared" si="1"/>
        <v>0</v>
      </c>
      <c r="I14" s="20"/>
      <c r="J14" s="20"/>
      <c r="K14" s="20"/>
      <c r="L14" s="19">
        <f t="shared" si="3"/>
        <v>0</v>
      </c>
      <c r="M14" s="35"/>
    </row>
    <row r="15" spans="1:48" ht="21.95" customHeight="1" x14ac:dyDescent="0.3">
      <c r="A15" s="34"/>
      <c r="B15" s="20"/>
      <c r="C15" s="28"/>
      <c r="D15" s="20"/>
      <c r="E15" s="20"/>
      <c r="F15" s="20"/>
      <c r="G15" s="20"/>
      <c r="H15" s="19">
        <f t="shared" si="1"/>
        <v>0</v>
      </c>
      <c r="I15" s="20"/>
      <c r="J15" s="20"/>
      <c r="K15" s="20"/>
      <c r="L15" s="19">
        <f t="shared" si="3"/>
        <v>0</v>
      </c>
      <c r="M15" s="35"/>
    </row>
    <row r="16" spans="1:48" ht="21.95" customHeight="1" x14ac:dyDescent="0.3">
      <c r="A16" s="34"/>
      <c r="B16" s="20"/>
      <c r="C16" s="28"/>
      <c r="D16" s="20"/>
      <c r="E16" s="20"/>
      <c r="F16" s="20"/>
      <c r="G16" s="20"/>
      <c r="H16" s="19">
        <f t="shared" si="1"/>
        <v>0</v>
      </c>
      <c r="I16" s="20"/>
      <c r="J16" s="20"/>
      <c r="K16" s="20"/>
      <c r="L16" s="19">
        <f t="shared" si="3"/>
        <v>0</v>
      </c>
      <c r="M16" s="35"/>
    </row>
    <row r="17" spans="1:14" ht="21.95" customHeight="1" thickBot="1" x14ac:dyDescent="0.35">
      <c r="A17" s="23" t="s">
        <v>37</v>
      </c>
      <c r="B17" s="24"/>
      <c r="C17" s="32"/>
      <c r="D17" s="24"/>
      <c r="E17" s="24"/>
      <c r="F17" s="33">
        <f>SUM(F6:F16)</f>
        <v>0</v>
      </c>
      <c r="G17" s="24"/>
      <c r="H17" s="33">
        <f>SUM(H6:H16)</f>
        <v>0</v>
      </c>
      <c r="I17" s="24"/>
      <c r="J17" s="33">
        <f>SUM(J6:J16)</f>
        <v>0</v>
      </c>
      <c r="K17" s="24"/>
      <c r="L17" s="33">
        <f t="shared" si="3"/>
        <v>0</v>
      </c>
      <c r="M17" s="25"/>
      <c r="N17" s="1" t="s">
        <v>59</v>
      </c>
    </row>
  </sheetData>
  <mergeCells count="46">
    <mergeCell ref="A2:M2"/>
    <mergeCell ref="A3:A4"/>
    <mergeCell ref="B3:B4"/>
    <mergeCell ref="C3:C4"/>
    <mergeCell ref="D3:D4"/>
    <mergeCell ref="E3:F3"/>
    <mergeCell ref="G3:H3"/>
    <mergeCell ref="I3:J3"/>
    <mergeCell ref="K3:L3"/>
    <mergeCell ref="M3:M4"/>
    <mergeCell ref="N3:N4"/>
    <mergeCell ref="O3:O4"/>
    <mergeCell ref="P3:P4"/>
    <mergeCell ref="Q3:Q4"/>
    <mergeCell ref="R3:R4"/>
    <mergeCell ref="Y3:Y4"/>
    <mergeCell ref="Z3:Z4"/>
    <mergeCell ref="AA3:AA4"/>
    <mergeCell ref="AB3:AB4"/>
    <mergeCell ref="S3:S4"/>
    <mergeCell ref="T3:T4"/>
    <mergeCell ref="U3:U4"/>
    <mergeCell ref="V3:V4"/>
    <mergeCell ref="W3:W4"/>
    <mergeCell ref="AV3:AV4"/>
    <mergeCell ref="AM3:AM4"/>
    <mergeCell ref="AN3:AN4"/>
    <mergeCell ref="AO3:AO4"/>
    <mergeCell ref="AP3:AP4"/>
    <mergeCell ref="AQ3:AQ4"/>
    <mergeCell ref="A1:M1"/>
    <mergeCell ref="AR3:AR4"/>
    <mergeCell ref="AS3:AS4"/>
    <mergeCell ref="AT3:AT4"/>
    <mergeCell ref="AU3:AU4"/>
    <mergeCell ref="AH3:AH4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X3:X4"/>
  </mergeCells>
  <phoneticPr fontId="1" type="noConversion"/>
  <pageMargins left="0.78708332777023315" right="0" top="0.39347222447395325" bottom="0.39347222447395325" header="0" footer="0"/>
  <pageSetup paperSize="9" fitToHeight="0" orientation="landscape" horizontalDpi="0" verticalDpi="0"/>
  <rowBreaks count="1" manualBreakCount="1">
    <brk id="15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원가계산서</vt:lpstr>
      <vt:lpstr>공종별내역서</vt:lpstr>
      <vt:lpstr>공종별내역서!Print_Area</vt:lpstr>
      <vt:lpstr>공종별내역서!Print_Titles</vt:lpstr>
      <vt:lpstr>원가계산서!Print_Titles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</dc:creator>
  <cp:lastModifiedBy>교육</cp:lastModifiedBy>
  <cp:revision>2</cp:revision>
  <dcterms:created xsi:type="dcterms:W3CDTF">2023-08-02T06:43:09Z</dcterms:created>
  <dcterms:modified xsi:type="dcterms:W3CDTF">2023-08-21T07:49:32Z</dcterms:modified>
  <cp:version>1200.0100.01</cp:version>
</cp:coreProperties>
</file>